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0"/>
  </bookViews>
  <sheets>
    <sheet name="sešit 1" sheetId="1" r:id="rId1"/>
  </sheets>
  <definedNames>
    <definedName name="_xlnm.Print_Area" localSheetId="0">'sešit 1'!$A$1:$H$56</definedName>
  </definedNames>
  <calcPr fullCalcOnLoad="1"/>
</workbook>
</file>

<file path=xl/sharedStrings.xml><?xml version="1.0" encoding="utf-8"?>
<sst xmlns="http://schemas.openxmlformats.org/spreadsheetml/2006/main" count="67" uniqueCount="33">
  <si>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</si>
  <si>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</si>
  <si>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</si>
  <si>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</si>
  <si>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</si>
  <si>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</si>
  <si>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</si>
  <si>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</si>
  <si>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</si>
  <si>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</si>
  <si>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</si>
  <si>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</si>
  <si>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</si>
  <si>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</si>
  <si>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</si>
  <si>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</si>
  <si>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</si>
  <si>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</si>
  <si>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</si>
  <si>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</si>
  <si>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</si>
  <si>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</si>
  <si>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</si>
  <si>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</si>
  <si>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</si>
  <si>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</si>
  <si>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</si>
  <si>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Monitoring a sledování jakosti pohonných hmot květen 2024</t>
  </si>
  <si>
    <t>Odebrané pohonné hmoty dle druhů květen 2024</t>
  </si>
  <si>
    <t>Odebrané pohonné hmoty dle druhů květen 2024 (dělení dle vyhlášky č. 516/2020 Sb.)</t>
  </si>
  <si>
    <t>Odebrané motorové benziny dle druhů květen 2024</t>
  </si>
  <si>
    <t>předestilovaný objem při 250 °C</t>
  </si>
  <si>
    <t>hustota při 15 °C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</si>
</sst>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0" fontId="0" fillId="0" borderId="24" xfId="0" applyFont="1" applyBorder="1" applyAlignment="1" applyProtection="1">
      <alignment/>
      <protection/>
    </xf>
    <xf numFmtId="1" fontId="0" fillId="0" borderId="11" xfId="34" applyNumberFormat="1" applyFont="1" applyBorder="1" applyAlignment="1" applyProtection="1">
      <alignment horizontal="center" wrapText="1"/>
      <protection locked="0"/>
    </xf>
    <xf numFmtId="168" fontId="0" fillId="0" borderId="12" xfId="0" applyNumberFormat="1" applyFont="1" applyBorder="1" applyAlignment="1" applyProtection="1">
      <alignment horizontal="center" wrapText="1"/>
      <protection locked="0"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1" fontId="0" fillId="0" borderId="28" xfId="34" applyNumberFormat="1" applyFont="1" applyBorder="1" applyAlignment="1" applyProtection="1">
      <alignment horizontal="center" wrapText="1"/>
      <protection locked="0"/>
    </xf>
    <xf numFmtId="168" fontId="0" fillId="0" borderId="29" xfId="0" applyNumberFormat="1" applyFont="1" applyBorder="1" applyAlignment="1" applyProtection="1">
      <alignment horizontal="center" wrapText="1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20" zoomScaleNormal="120" zoomScaleSheetLayoutView="100" workbookViewId="0" topLeftCell="A31">
      <selection activeCell="B49" sqref="B49:D49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27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28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69</v>
      </c>
      <c r="C5" s="40">
        <f>B5+0.0001</f>
        <v>69.0001</v>
      </c>
      <c r="D5" s="64">
        <f>ROUND(B5*100/$B$19,2)</f>
        <v>38.33</v>
      </c>
      <c r="E5" s="40">
        <v>0</v>
      </c>
      <c r="F5" s="37">
        <f>E5*100/C5</f>
        <v>0</v>
      </c>
      <c r="G5" s="34">
        <f>B5-E5</f>
        <v>69</v>
      </c>
      <c r="H5" s="35">
        <f>100-ROUND(F5,1)</f>
        <v>100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4">
        <f aca="true" t="shared" si="1" ref="D6:D18">ROUND(B6*100/$B$19,2)</f>
        <v>0</v>
      </c>
      <c r="E6" s="40">
        <v>0</v>
      </c>
      <c r="F6" s="37">
        <f aca="true" t="shared" si="2" ref="F6:F17">E6*100/C6</f>
        <v>0</v>
      </c>
      <c r="G6" s="34">
        <f aca="true" t="shared" si="3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4">
        <f t="shared" si="1"/>
        <v>0</v>
      </c>
      <c r="E7" s="40">
        <v>0</v>
      </c>
      <c r="F7" s="37">
        <f t="shared" si="2"/>
        <v>0</v>
      </c>
      <c r="G7" s="34">
        <f t="shared" si="3"/>
        <v>0</v>
      </c>
      <c r="H7" s="35">
        <v>0</v>
      </c>
      <c r="I7" s="11"/>
    </row>
    <row r="8" spans="1:9" ht="12.75">
      <c r="A8" s="26" t="s">
        <v>7</v>
      </c>
      <c r="B8" s="40">
        <v>6</v>
      </c>
      <c r="C8" s="40">
        <f t="shared" si="0"/>
        <v>6.0001</v>
      </c>
      <c r="D8" s="64">
        <f t="shared" si="1"/>
        <v>3.33</v>
      </c>
      <c r="E8" s="40">
        <v>0</v>
      </c>
      <c r="F8" s="37">
        <f t="shared" si="2"/>
        <v>0</v>
      </c>
      <c r="G8" s="34">
        <f>B8-E8</f>
        <v>6</v>
      </c>
      <c r="H8" s="35">
        <v>100</v>
      </c>
      <c r="I8" s="11"/>
    </row>
    <row r="9" spans="1:9" ht="12.75">
      <c r="A9" s="26" t="s">
        <v>10</v>
      </c>
      <c r="B9" s="40">
        <v>84</v>
      </c>
      <c r="C9" s="40">
        <f t="shared" si="0"/>
        <v>84.0001</v>
      </c>
      <c r="D9" s="64">
        <f t="shared" si="1"/>
        <v>46.67</v>
      </c>
      <c r="E9" s="40">
        <v>1</v>
      </c>
      <c r="F9" s="37">
        <f t="shared" si="2"/>
        <v>1.1904747732443175</v>
      </c>
      <c r="G9" s="34">
        <f t="shared" si="3"/>
        <v>83</v>
      </c>
      <c r="H9" s="35">
        <f>100-ROUND(F9,1)</f>
        <v>98.8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4">
        <f t="shared" si="1"/>
        <v>0</v>
      </c>
      <c r="E10" s="40">
        <v>0</v>
      </c>
      <c r="F10" s="37">
        <f t="shared" si="2"/>
        <v>0</v>
      </c>
      <c r="G10" s="34">
        <f t="shared" si="3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4">
        <f t="shared" si="1"/>
        <v>0</v>
      </c>
      <c r="E11" s="40">
        <v>0</v>
      </c>
      <c r="F11" s="37">
        <f t="shared" si="2"/>
        <v>0</v>
      </c>
      <c r="G11" s="34">
        <f t="shared" si="3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4">
        <f t="shared" si="1"/>
        <v>0</v>
      </c>
      <c r="E12" s="40">
        <v>0</v>
      </c>
      <c r="F12" s="37">
        <f t="shared" si="2"/>
        <v>0</v>
      </c>
      <c r="G12" s="34">
        <f t="shared" si="3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4">
        <f t="shared" si="1"/>
        <v>0</v>
      </c>
      <c r="E13" s="40">
        <v>0</v>
      </c>
      <c r="F13" s="37">
        <f t="shared" si="2"/>
        <v>0</v>
      </c>
      <c r="G13" s="34">
        <f t="shared" si="3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4">
        <f t="shared" si="1"/>
        <v>0</v>
      </c>
      <c r="E14" s="40">
        <v>0</v>
      </c>
      <c r="F14" s="37">
        <f t="shared" si="2"/>
        <v>0</v>
      </c>
      <c r="G14" s="34">
        <f t="shared" si="3"/>
        <v>0</v>
      </c>
      <c r="H14" s="35">
        <v>0</v>
      </c>
      <c r="I14" s="11"/>
    </row>
    <row r="15" spans="1:9" ht="12.75">
      <c r="A15" s="27" t="s">
        <v>16</v>
      </c>
      <c r="B15" s="41">
        <v>18</v>
      </c>
      <c r="C15" s="40">
        <f t="shared" si="0"/>
        <v>18.0001</v>
      </c>
      <c r="D15" s="64">
        <f t="shared" si="1"/>
        <v>10</v>
      </c>
      <c r="E15" s="40">
        <v>0</v>
      </c>
      <c r="F15" s="37">
        <f>E15*100/C15</f>
        <v>0</v>
      </c>
      <c r="G15" s="34">
        <f t="shared" si="3"/>
        <v>18</v>
      </c>
      <c r="H15" s="35">
        <f>100-ROUND(F15,1)</f>
        <v>100</v>
      </c>
      <c r="I15" s="11"/>
    </row>
    <row r="16" spans="1:9" ht="12.75">
      <c r="A16" s="27" t="s">
        <v>24</v>
      </c>
      <c r="B16" s="41">
        <v>3</v>
      </c>
      <c r="C16" s="40">
        <f t="shared" si="0"/>
        <v>3.0001</v>
      </c>
      <c r="D16" s="64">
        <f t="shared" si="1"/>
        <v>1.67</v>
      </c>
      <c r="E16" s="40">
        <v>0</v>
      </c>
      <c r="F16" s="37">
        <f>E16*100/C16</f>
        <v>0</v>
      </c>
      <c r="G16" s="36">
        <f>B16-E16</f>
        <v>3</v>
      </c>
      <c r="H16" s="35">
        <f>100-ROUND(F16,1)</f>
        <v>100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4">
        <f t="shared" si="1"/>
        <v>0</v>
      </c>
      <c r="E17" s="40">
        <v>0</v>
      </c>
      <c r="F17" s="37">
        <f t="shared" si="2"/>
        <v>0</v>
      </c>
      <c r="G17" s="36">
        <f t="shared" si="3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4">
        <f t="shared" si="1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180</v>
      </c>
      <c r="C19" s="40">
        <f t="shared" si="0"/>
        <v>180.0001</v>
      </c>
      <c r="D19" s="65">
        <v>100</v>
      </c>
      <c r="E19" s="29">
        <f>SUM(E5:E18)</f>
        <v>1</v>
      </c>
      <c r="F19" s="30">
        <f>E19*100/B19</f>
        <v>0.5555555555555556</v>
      </c>
      <c r="G19" s="29">
        <f t="shared" si="3"/>
        <v>179</v>
      </c>
      <c r="H19" s="31">
        <f>100-ROUND(F19,1)</f>
        <v>99.4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29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75</v>
      </c>
      <c r="C23" s="40">
        <f>B23+0.0001</f>
        <v>75.0001</v>
      </c>
      <c r="D23" s="64">
        <v>41.6</v>
      </c>
      <c r="E23" s="34">
        <f>E5+E6+E7+E8</f>
        <v>0</v>
      </c>
      <c r="F23" s="37">
        <f>E23*100/C23</f>
        <v>0</v>
      </c>
      <c r="G23" s="34">
        <f aca="true" t="shared" si="4" ref="G23:G34">B23-E23</f>
        <v>75</v>
      </c>
      <c r="H23" s="35">
        <f>100-ROUND(F23,1)</f>
        <v>100</v>
      </c>
      <c r="I23" s="11"/>
    </row>
    <row r="24" spans="1:9" ht="12.75">
      <c r="A24" s="26" t="s">
        <v>10</v>
      </c>
      <c r="B24" s="34">
        <f aca="true" t="shared" si="5" ref="B24:B33">B9</f>
        <v>84</v>
      </c>
      <c r="C24" s="40">
        <f aca="true" t="shared" si="6" ref="C24:C34">B24+0.0001</f>
        <v>84.0001</v>
      </c>
      <c r="D24" s="64">
        <f aca="true" t="shared" si="7" ref="D24:D32">ROUND(B24*100/$B$34,2)</f>
        <v>46.67</v>
      </c>
      <c r="E24" s="34">
        <f>E9</f>
        <v>1</v>
      </c>
      <c r="F24" s="37">
        <f aca="true" t="shared" si="8" ref="F24:F33">E24*100/C24</f>
        <v>1.1904747732443175</v>
      </c>
      <c r="G24" s="34">
        <f t="shared" si="4"/>
        <v>83</v>
      </c>
      <c r="H24" s="35">
        <f>100-ROUND(F24,1)</f>
        <v>98.8</v>
      </c>
      <c r="I24" s="11"/>
    </row>
    <row r="25" spans="1:9" ht="12.75">
      <c r="A25" s="26" t="s">
        <v>17</v>
      </c>
      <c r="B25" s="34">
        <f t="shared" si="5"/>
        <v>0</v>
      </c>
      <c r="C25" s="40">
        <f t="shared" si="6"/>
        <v>0.0001</v>
      </c>
      <c r="D25" s="64">
        <f t="shared" si="7"/>
        <v>0</v>
      </c>
      <c r="E25" s="34">
        <f>E10</f>
        <v>0</v>
      </c>
      <c r="F25" s="37">
        <f t="shared" si="8"/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4">
        <f t="shared" si="7"/>
        <v>0</v>
      </c>
      <c r="E26" s="34">
        <f>E11</f>
        <v>0</v>
      </c>
      <c r="F26" s="37">
        <f t="shared" si="8"/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4">
        <f t="shared" si="7"/>
        <v>0</v>
      </c>
      <c r="E27" s="34">
        <v>0</v>
      </c>
      <c r="F27" s="37">
        <f t="shared" si="8"/>
        <v>0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f t="shared" si="5"/>
        <v>0</v>
      </c>
      <c r="C28" s="40">
        <f t="shared" si="6"/>
        <v>0.0001</v>
      </c>
      <c r="D28" s="64">
        <f t="shared" si="7"/>
        <v>0</v>
      </c>
      <c r="E28" s="34">
        <v>0</v>
      </c>
      <c r="F28" s="37">
        <f t="shared" si="8"/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4">
        <f t="shared" si="7"/>
        <v>0</v>
      </c>
      <c r="E29" s="34">
        <v>0</v>
      </c>
      <c r="F29" s="37">
        <f t="shared" si="8"/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18</v>
      </c>
      <c r="C30" s="40">
        <f t="shared" si="6"/>
        <v>18.0001</v>
      </c>
      <c r="D30" s="64">
        <f t="shared" si="7"/>
        <v>10</v>
      </c>
      <c r="E30" s="34">
        <f>E15</f>
        <v>0</v>
      </c>
      <c r="F30" s="37">
        <f t="shared" si="8"/>
        <v>0</v>
      </c>
      <c r="G30" s="36">
        <f>B30-E30</f>
        <v>18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3</v>
      </c>
      <c r="C31" s="40">
        <f t="shared" si="6"/>
        <v>3.0001</v>
      </c>
      <c r="D31" s="64">
        <f t="shared" si="7"/>
        <v>1.67</v>
      </c>
      <c r="E31" s="34">
        <f>E16</f>
        <v>0</v>
      </c>
      <c r="F31" s="37">
        <f t="shared" si="8"/>
        <v>0</v>
      </c>
      <c r="G31" s="42">
        <f t="shared" si="4"/>
        <v>3</v>
      </c>
      <c r="H31" s="35">
        <f>100-ROUND(F31,1)</f>
        <v>100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4">
        <f t="shared" si="7"/>
        <v>0</v>
      </c>
      <c r="E32" s="34">
        <f>E17</f>
        <v>0</v>
      </c>
      <c r="F32" s="37">
        <f t="shared" si="8"/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4">
        <f>ROUND(B33*100/$B$34,2)</f>
        <v>0</v>
      </c>
      <c r="E33" s="34">
        <f>E18</f>
        <v>0</v>
      </c>
      <c r="F33" s="37">
        <f t="shared" si="8"/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180</v>
      </c>
      <c r="C34" s="40">
        <f t="shared" si="6"/>
        <v>180.0001</v>
      </c>
      <c r="D34" s="65">
        <v>100</v>
      </c>
      <c r="E34" s="29">
        <f>SUM(E23:E33)</f>
        <v>1</v>
      </c>
      <c r="F34" s="44">
        <f>E34*100/B34</f>
        <v>0.5555555555555556</v>
      </c>
      <c r="G34" s="29">
        <f t="shared" si="4"/>
        <v>179</v>
      </c>
      <c r="H34" s="31">
        <f>100-ROUND(F34,1)</f>
        <v>99.4</v>
      </c>
    </row>
    <row r="35" ht="13.5" thickBot="1"/>
    <row r="36" spans="1:9" ht="12.75">
      <c r="A36" s="74" t="s">
        <v>30</v>
      </c>
      <c r="B36" s="75"/>
      <c r="C36" s="75"/>
      <c r="D36" s="75"/>
      <c r="E36" s="75"/>
      <c r="F36" s="75"/>
      <c r="G36" s="75"/>
      <c r="H36" s="76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69</v>
      </c>
      <c r="C38" s="40">
        <f>B38+0.0001</f>
        <v>69.0001</v>
      </c>
      <c r="D38" s="64">
        <f>ROUND(B38*100/$B$42,2)</f>
        <v>92</v>
      </c>
      <c r="E38" s="34">
        <f>E5</f>
        <v>0</v>
      </c>
      <c r="F38" s="37">
        <f>E38*100/C38</f>
        <v>0</v>
      </c>
      <c r="G38" s="34">
        <f>B38-E38</f>
        <v>69</v>
      </c>
      <c r="H38" s="35">
        <f>100-ROUND(F38,1)</f>
        <v>100</v>
      </c>
      <c r="I38" s="60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4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4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6</v>
      </c>
      <c r="C41" s="40">
        <f>B41+0.0001</f>
        <v>6.0001</v>
      </c>
      <c r="D41" s="64">
        <f>ROUND(B41*100/$B$42,2)</f>
        <v>8</v>
      </c>
      <c r="E41" s="34">
        <f>E8</f>
        <v>0</v>
      </c>
      <c r="F41" s="37">
        <f>E41*100/C41</f>
        <v>0</v>
      </c>
      <c r="G41" s="34">
        <f>B41-E41</f>
        <v>6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75</v>
      </c>
      <c r="C42" s="40">
        <f>B42+0.0001</f>
        <v>75.0001</v>
      </c>
      <c r="D42" s="65">
        <f>SUM(D38:D41)</f>
        <v>100</v>
      </c>
      <c r="E42" s="29">
        <f>SUM(E38:E41)</f>
        <v>0</v>
      </c>
      <c r="F42" s="43">
        <f>E42*100/B42</f>
        <v>0</v>
      </c>
      <c r="G42" s="29">
        <f>B42-E42</f>
        <v>75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52" t="s">
        <v>27</v>
      </c>
      <c r="B44" s="4"/>
      <c r="C44" s="4"/>
      <c r="D44" s="4"/>
      <c r="E44" s="22"/>
      <c r="F44" s="4"/>
      <c r="G44" s="10"/>
      <c r="H44" s="10"/>
      <c r="I44" s="15"/>
    </row>
    <row r="45" ht="13.5" thickBot="1"/>
    <row r="46" spans="1:6" ht="13.5" thickBot="1">
      <c r="A46" s="77" t="s">
        <v>11</v>
      </c>
      <c r="B46" s="78"/>
      <c r="C46" s="78"/>
      <c r="D46" s="78"/>
      <c r="E46" s="78"/>
      <c r="F46" s="79"/>
    </row>
    <row r="47" spans="1:6" ht="64.5" thickBot="1">
      <c r="A47" s="57" t="s">
        <v>12</v>
      </c>
      <c r="B47" s="80" t="s">
        <v>13</v>
      </c>
      <c r="C47" s="80"/>
      <c r="D47" s="81"/>
      <c r="E47" s="58" t="s">
        <v>18</v>
      </c>
      <c r="F47" s="59" t="s">
        <v>14</v>
      </c>
    </row>
    <row r="48" spans="1:6" ht="12.75">
      <c r="A48" s="61" t="s">
        <v>10</v>
      </c>
      <c r="B48" s="72" t="s">
        <v>32</v>
      </c>
      <c r="C48" s="72"/>
      <c r="D48" s="73"/>
      <c r="E48" s="62">
        <v>1</v>
      </c>
      <c r="F48" s="63">
        <f>E48*100/B24</f>
        <v>1.1904761904761905</v>
      </c>
    </row>
    <row r="49" spans="1:6" ht="13.5" thickBot="1">
      <c r="A49" s="66" t="s">
        <v>10</v>
      </c>
      <c r="B49" s="69" t="s">
        <v>31</v>
      </c>
      <c r="C49" s="70"/>
      <c r="D49" s="71"/>
      <c r="E49" s="67">
        <v>1</v>
      </c>
      <c r="F49" s="68">
        <f>E49*100/B24</f>
        <v>1.1904761904761905</v>
      </c>
    </row>
    <row r="50" spans="1:6" ht="12.75">
      <c r="A50" s="53"/>
      <c r="B50" s="53"/>
      <c r="C50" s="53"/>
      <c r="D50" s="54"/>
      <c r="E50" s="55"/>
      <c r="F50" s="54"/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</sheetData>
  <sheetProtection selectLockedCells="1"/>
  <mergeCells count="5">
    <mergeCell ref="B49:D49"/>
    <mergeCell ref="B48:D48"/>
    <mergeCell ref="A36:H36"/>
    <mergeCell ref="A46:F46"/>
    <mergeCell ref="B47:D47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  <headerFooter alignWithMargins="0">
    <oddHeader>&amp;RPříloha č.1</oddHeader>
    <oddFooter>&amp;CStránka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Lucie, Mgr.</cp:lastModifiedBy>
  <cp:lastPrinted>2024-06-03T07:55:22Z</cp:lastPrinted>
  <dcterms:created xsi:type="dcterms:W3CDTF">1997-01-24T11:07:25Z</dcterms:created>
  <dcterms:modified xsi:type="dcterms:W3CDTF">2024-06-03T08:04:19Z</dcterms:modified>
  <cp:category/>
  <cp:version/>
  <cp:contentType/>
  <cp:contentStatus/>
</cp:coreProperties>
</file>